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<sst xmlns="http://schemas.openxmlformats.org/spreadsheetml/2006/main" count="77" uniqueCount="52">
  <si>
    <t>ลำดับที่</t>
  </si>
  <si>
    <t>กระบวนวิชา</t>
  </si>
  <si>
    <t>หน่วยกิต</t>
  </si>
  <si>
    <t>ระดับป.ตรี</t>
  </si>
  <si>
    <t>ระดับบัณฑิตศึกษา</t>
  </si>
  <si>
    <t>ประเภท</t>
  </si>
  <si>
    <t>ชั่วโมงทำงาน</t>
  </si>
  <si>
    <t>ปกติ</t>
  </si>
  <si>
    <t>นานาชาติ</t>
  </si>
  <si>
    <t>พิเศษ</t>
  </si>
  <si>
    <t>บรรยาย</t>
  </si>
  <si>
    <t>ปฏิบัติการ</t>
  </si>
  <si>
    <t>สัมมนา</t>
  </si>
  <si>
    <t>ปัญหาพิเศษ</t>
  </si>
  <si>
    <t>Thesis</t>
  </si>
  <si>
    <t>IS</t>
  </si>
  <si>
    <t>2 ชม.</t>
  </si>
  <si>
    <t>3 ชม.</t>
  </si>
  <si>
    <t>ก1</t>
  </si>
  <si>
    <t>ก2</t>
  </si>
  <si>
    <t>อัตราค่าสอนเกิน</t>
  </si>
  <si>
    <t>ชั่วโมงทำงานที่นำมาเบิกค่าสอนเกินภาระงาน</t>
  </si>
  <si>
    <t>ตอน</t>
  </si>
  <si>
    <t>คน</t>
  </si>
  <si>
    <t>1+(0.0066* (X-50))</t>
  </si>
  <si>
    <t>ชั่วโมงทำงานจริง</t>
  </si>
  <si>
    <t>ตามเกณฑ์</t>
  </si>
  <si>
    <t>ค่าสอนเกินภาระงาน (คำนวนตามสูตร)</t>
  </si>
  <si>
    <t>รวม</t>
  </si>
  <si>
    <t>พิเศษ, นานาชาติ</t>
  </si>
  <si>
    <t>นศ.เกิน 50 คน</t>
  </si>
  <si>
    <t>ตัวคูณ</t>
  </si>
  <si>
    <t>ฝึกงาน, นิเทศงาน, สหกิจ</t>
  </si>
  <si>
    <t>จำนวน</t>
  </si>
  <si>
    <t xml:space="preserve">นศ. X </t>
  </si>
  <si>
    <t>ตารางการคิดภาระงานสอนเกินและค่าสอนเกินภาระงาน เทอม 1/2553</t>
  </si>
  <si>
    <t>ชื่อ</t>
  </si>
  <si>
    <t>ผู้บริหารอิงตามประกาศ</t>
  </si>
  <si>
    <t>การคำนวณค่าสอนเกิน อิงประกาศมหาวิทยาลัยฉบับ 1/2553 และประกาศคณะวิทยาศาสตร์</t>
  </si>
  <si>
    <t>X</t>
  </si>
  <si>
    <t>หมายเหตุ</t>
  </si>
  <si>
    <t xml:space="preserve">รายชื่อนศ. 206499 1. นายเก่ง รักดี 2. นางสาวเด่น ในหล้า </t>
  </si>
  <si>
    <t>ชม.ทำงานเกินจาก 382.5 ชม.</t>
  </si>
  <si>
    <t>แต่ไม่เกิน 292.5</t>
  </si>
  <si>
    <t>lab 3 ชม = lecture 1 ชม lab 2 ชม = lecture 2/3 ชม</t>
  </si>
  <si>
    <t>รายชื่อนศ. ..........799 1. น.ส. ABC  2.นาย DEF</t>
  </si>
  <si>
    <t>รายชื่อนศ. 206899 1. น.ส. DEF  2.นาย ABC</t>
  </si>
  <si>
    <t>ตัวคูณ ประธาน =1   ประธานร่วม =0.7  รองประธานร่วม =0.3/จำนวนผู้ร่วม</t>
  </si>
  <si>
    <t>(นศ 2 คน)</t>
  </si>
  <si>
    <t xml:space="preserve"> นายทันใจ ใจดี</t>
  </si>
  <si>
    <t>ชั่วโมงทำงานจริง สอนครึ่งหนึ่งคิดเป็น 135/2</t>
  </si>
  <si>
    <t>ชั่วโมงทำงานจริงสอน ครึ่งหนึ่งคิดเป็น 135/2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</si>
</sst>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&quot;ใช่&quot;;&quot;ใช่&quot;;&quot;ไม่ใช่&quot;"/>
    <numFmt numFmtId="200" formatCode="&quot;จริง&quot;;&quot;จริง&quot;;&quot;เท็จ&quot;"/>
    <numFmt numFmtId="201" formatCode="&quot;เปิด&quot;;&quot;เปิด&quot;;&quot;ปิด&quot;"/>
    <numFmt numFmtId="202" formatCode="[$€-2]\ #,##0.00_);[Red]\([$€-2]\ #,##0.00\)"/>
    <numFmt numFmtId="203" formatCode="0.0000"/>
    <numFmt numFmtId="204" formatCode="[$-41E]d\ mmmm\ yyyy"/>
    <numFmt numFmtId="205" formatCode="#,##0.0000"/>
  </numFmts>
  <fonts count="42">
    <font>
      <sz val="10"/>
      <name val="Arial"/>
      <family val="0"/>
    </font>
    <font>
      <b/>
      <sz val="14"/>
      <name val="Angsana New"/>
      <family val="1"/>
    </font>
    <font>
      <sz val="14"/>
      <name val="Angsana New"/>
      <family val="1"/>
    </font>
    <font>
      <sz val="14"/>
      <name val="Wingdings 2"/>
      <family val="1"/>
    </font>
    <font>
      <sz val="8"/>
      <name val="Arial"/>
      <family val="2"/>
    </font>
    <font>
      <b/>
      <sz val="16"/>
      <name val="Angsana New"/>
      <family val="1"/>
    </font>
    <font>
      <b/>
      <sz val="12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4"/>
      <name val="Calibri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sz val="11"/>
      <color rgb="FF9C0006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00610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3F3F76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b/>
      <sz val="18"/>
      <color theme="3"/>
      <name val="Tahoma"/>
      <family val="2"/>
    </font>
    <font>
      <b/>
      <sz val="11"/>
      <color theme="1"/>
      <name val="Tahoma"/>
      <family val="2"/>
    </font>
    <font>
      <sz val="11"/>
      <color rgb="FFFF000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1" fillId="0" borderId="14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6" xfId="0" applyFont="1" applyBorder="1" applyAlignment="1">
      <alignment vertical="top" wrapText="1"/>
    </xf>
    <xf numFmtId="203" fontId="1" fillId="0" borderId="10" xfId="0" applyNumberFormat="1" applyFont="1" applyBorder="1" applyAlignment="1">
      <alignment horizontal="center" vertical="top" wrapText="1"/>
    </xf>
    <xf numFmtId="203" fontId="2" fillId="0" borderId="10" xfId="0" applyNumberFormat="1" applyFont="1" applyBorder="1" applyAlignment="1">
      <alignment horizontal="center" vertical="top" wrapText="1"/>
    </xf>
    <xf numFmtId="203" fontId="0" fillId="0" borderId="0" xfId="0" applyNumberFormat="1" applyAlignment="1">
      <alignment/>
    </xf>
    <xf numFmtId="0" fontId="1" fillId="0" borderId="14" xfId="0" applyFont="1" applyFill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203" fontId="2" fillId="0" borderId="10" xfId="0" applyNumberFormat="1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203" fontId="0" fillId="0" borderId="0" xfId="0" applyNumberFormat="1" applyAlignment="1">
      <alignment vertical="center"/>
    </xf>
    <xf numFmtId="203" fontId="2" fillId="0" borderId="19" xfId="0" applyNumberFormat="1" applyFont="1" applyBorder="1" applyAlignment="1">
      <alignment horizontal="center" vertical="top" wrapText="1"/>
    </xf>
    <xf numFmtId="203" fontId="2" fillId="0" borderId="15" xfId="0" applyNumberFormat="1" applyFont="1" applyBorder="1" applyAlignment="1">
      <alignment horizontal="center" vertical="top" wrapText="1"/>
    </xf>
    <xf numFmtId="205" fontId="2" fillId="0" borderId="20" xfId="0" applyNumberFormat="1" applyFont="1" applyBorder="1" applyAlignment="1">
      <alignment horizontal="center" vertical="top" wrapText="1"/>
    </xf>
    <xf numFmtId="0" fontId="0" fillId="0" borderId="12" xfId="0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0" fillId="0" borderId="19" xfId="0" applyBorder="1" applyAlignment="1">
      <alignment vertical="center"/>
    </xf>
    <xf numFmtId="0" fontId="0" fillId="0" borderId="12" xfId="0" applyBorder="1" applyAlignment="1">
      <alignment vertical="center"/>
    </xf>
    <xf numFmtId="0" fontId="2" fillId="0" borderId="12" xfId="0" applyFont="1" applyBorder="1" applyAlignment="1">
      <alignment vertical="center"/>
    </xf>
    <xf numFmtId="0" fontId="0" fillId="0" borderId="17" xfId="0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vertical="center"/>
    </xf>
    <xf numFmtId="0" fontId="2" fillId="0" borderId="22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203" fontId="2" fillId="0" borderId="21" xfId="0" applyNumberFormat="1" applyFont="1" applyBorder="1" applyAlignment="1">
      <alignment horizontal="center" vertical="center" wrapText="1"/>
    </xf>
    <xf numFmtId="203" fontId="2" fillId="0" borderId="19" xfId="0" applyNumberFormat="1" applyFont="1" applyBorder="1" applyAlignment="1">
      <alignment horizontal="center" vertical="center" wrapText="1"/>
    </xf>
    <xf numFmtId="205" fontId="2" fillId="0" borderId="20" xfId="0" applyNumberFormat="1" applyFont="1" applyBorder="1" applyAlignment="1">
      <alignment horizontal="center" vertical="center" wrapText="1"/>
    </xf>
    <xf numFmtId="203" fontId="2" fillId="0" borderId="17" xfId="0" applyNumberFormat="1" applyFont="1" applyBorder="1" applyAlignment="1">
      <alignment horizontal="center" vertical="center" wrapText="1"/>
    </xf>
    <xf numFmtId="203" fontId="2" fillId="0" borderId="12" xfId="0" applyNumberFormat="1" applyFont="1" applyBorder="1" applyAlignment="1">
      <alignment horizontal="center" vertical="center" wrapText="1"/>
    </xf>
    <xf numFmtId="203" fontId="0" fillId="0" borderId="19" xfId="0" applyNumberFormat="1" applyBorder="1" applyAlignment="1">
      <alignment vertical="center"/>
    </xf>
    <xf numFmtId="0" fontId="0" fillId="0" borderId="20" xfId="0" applyBorder="1" applyAlignment="1">
      <alignment vertical="center"/>
    </xf>
    <xf numFmtId="0" fontId="3" fillId="0" borderId="1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20" xfId="0" applyBorder="1" applyAlignment="1">
      <alignment/>
    </xf>
    <xf numFmtId="0" fontId="1" fillId="0" borderId="23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19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0" xfId="0" applyBorder="1" applyAlignment="1">
      <alignment horizontal="center"/>
    </xf>
    <xf numFmtId="203" fontId="1" fillId="0" borderId="17" xfId="0" applyNumberFormat="1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203" fontId="1" fillId="0" borderId="21" xfId="0" applyNumberFormat="1" applyFont="1" applyBorder="1" applyAlignment="1">
      <alignment horizontal="center" vertical="top" wrapText="1"/>
    </xf>
    <xf numFmtId="203" fontId="0" fillId="0" borderId="25" xfId="0" applyNumberFormat="1" applyBorder="1" applyAlignment="1">
      <alignment horizontal="center" vertical="top" wrapText="1"/>
    </xf>
    <xf numFmtId="203" fontId="0" fillId="0" borderId="19" xfId="0" applyNumberForma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203" fontId="1" fillId="0" borderId="11" xfId="0" applyNumberFormat="1" applyFont="1" applyBorder="1" applyAlignment="1">
      <alignment horizontal="center" vertical="top" wrapText="1"/>
    </xf>
    <xf numFmtId="203" fontId="1" fillId="0" borderId="12" xfId="0" applyNumberFormat="1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0" fillId="0" borderId="18" xfId="0" applyBorder="1" applyAlignment="1">
      <alignment/>
    </xf>
    <xf numFmtId="0" fontId="2" fillId="0" borderId="15" xfId="0" applyFont="1" applyBorder="1" applyAlignment="1">
      <alignment vertical="top" wrapText="1"/>
    </xf>
    <xf numFmtId="0" fontId="0" fillId="0" borderId="24" xfId="0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0" fillId="0" borderId="23" xfId="0" applyBorder="1" applyAlignment="1">
      <alignment/>
    </xf>
    <xf numFmtId="0" fontId="0" fillId="0" borderId="22" xfId="0" applyBorder="1" applyAlignment="1">
      <alignment/>
    </xf>
    <xf numFmtId="0" fontId="1" fillId="0" borderId="20" xfId="0" applyFont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203" fontId="1" fillId="0" borderId="25" xfId="0" applyNumberFormat="1" applyFont="1" applyBorder="1" applyAlignment="1">
      <alignment horizontal="center" vertical="top" wrapText="1"/>
    </xf>
    <xf numFmtId="203" fontId="1" fillId="0" borderId="19" xfId="0" applyNumberFormat="1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left"/>
    </xf>
    <xf numFmtId="0" fontId="2" fillId="0" borderId="16" xfId="0" applyFont="1" applyBorder="1" applyAlignment="1">
      <alignment/>
    </xf>
    <xf numFmtId="0" fontId="0" fillId="0" borderId="16" xfId="0" applyBorder="1" applyAlignment="1">
      <alignment/>
    </xf>
    <xf numFmtId="0" fontId="0" fillId="0" borderId="13" xfId="0" applyBorder="1" applyAlignment="1">
      <alignment/>
    </xf>
    <xf numFmtId="0" fontId="24" fillId="0" borderId="10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24" fillId="0" borderId="17" xfId="0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/>
    </xf>
    <xf numFmtId="2" fontId="2" fillId="0" borderId="0" xfId="0" applyNumberFormat="1" applyFont="1" applyAlignment="1">
      <alignment/>
    </xf>
    <xf numFmtId="0" fontId="0" fillId="0" borderId="0" xfId="0" applyFont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5"/>
  <sheetViews>
    <sheetView tabSelected="1" zoomScalePageLayoutView="0" workbookViewId="0" topLeftCell="A6">
      <selection activeCell="AB24" sqref="AB24"/>
    </sheetView>
  </sheetViews>
  <sheetFormatPr defaultColWidth="9.140625" defaultRowHeight="12.75"/>
  <cols>
    <col min="1" max="1" width="3.7109375" style="0" customWidth="1"/>
    <col min="2" max="2" width="9.00390625" style="8" customWidth="1"/>
    <col min="3" max="3" width="5.28125" style="8" customWidth="1"/>
    <col min="4" max="5" width="4.57421875" style="0" customWidth="1"/>
    <col min="6" max="6" width="4.7109375" style="0" customWidth="1"/>
    <col min="7" max="7" width="5.28125" style="0" customWidth="1"/>
    <col min="8" max="8" width="5.00390625" style="0" customWidth="1"/>
    <col min="9" max="9" width="4.7109375" style="0" customWidth="1"/>
    <col min="10" max="10" width="4.8515625" style="0" customWidth="1"/>
    <col min="11" max="11" width="4.57421875" style="0" customWidth="1"/>
    <col min="12" max="13" width="4.8515625" style="0" customWidth="1"/>
    <col min="14" max="14" width="4.421875" style="0" customWidth="1"/>
    <col min="15" max="15" width="5.421875" style="0" customWidth="1"/>
    <col min="16" max="16" width="3.7109375" style="0" customWidth="1"/>
    <col min="17" max="17" width="3.57421875" style="0" customWidth="1"/>
    <col min="18" max="18" width="4.140625" style="0" customWidth="1"/>
    <col min="19" max="21" width="3.7109375" style="0" customWidth="1"/>
    <col min="22" max="22" width="4.140625" style="0" customWidth="1"/>
    <col min="23" max="24" width="6.421875" style="0" customWidth="1"/>
    <col min="25" max="25" width="6.8515625" style="0" customWidth="1"/>
    <col min="26" max="26" width="6.7109375" style="0" customWidth="1"/>
    <col min="27" max="27" width="10.57421875" style="0" customWidth="1"/>
    <col min="28" max="28" width="12.8515625" style="16" customWidth="1"/>
    <col min="29" max="29" width="7.7109375" style="0" customWidth="1"/>
    <col min="30" max="30" width="11.57421875" style="16" customWidth="1"/>
    <col min="31" max="31" width="10.7109375" style="0" customWidth="1"/>
  </cols>
  <sheetData>
    <row r="1" spans="1:31" ht="18" customHeight="1">
      <c r="A1" s="95" t="s">
        <v>35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</row>
    <row r="2" spans="1:30" s="25" customFormat="1" ht="18" customHeight="1" thickBot="1">
      <c r="A2" s="105" t="s">
        <v>36</v>
      </c>
      <c r="B2" s="105" t="s">
        <v>49</v>
      </c>
      <c r="AB2" s="31"/>
      <c r="AD2" s="31"/>
    </row>
    <row r="3" spans="1:31" ht="24" customHeight="1" thickBot="1">
      <c r="A3" s="63" t="s">
        <v>0</v>
      </c>
      <c r="B3" s="63" t="s">
        <v>1</v>
      </c>
      <c r="C3" s="63" t="s">
        <v>22</v>
      </c>
      <c r="D3" s="72" t="s">
        <v>2</v>
      </c>
      <c r="E3" s="90" t="s">
        <v>3</v>
      </c>
      <c r="F3" s="90"/>
      <c r="G3" s="90"/>
      <c r="H3" s="90" t="s">
        <v>4</v>
      </c>
      <c r="I3" s="90"/>
      <c r="J3" s="90"/>
      <c r="K3" s="69" t="s">
        <v>5</v>
      </c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70"/>
      <c r="X3" s="27" t="s">
        <v>33</v>
      </c>
      <c r="Y3" s="63" t="s">
        <v>6</v>
      </c>
      <c r="Z3" s="57" t="s">
        <v>31</v>
      </c>
      <c r="AA3" s="58"/>
      <c r="AB3" s="62" t="s">
        <v>25</v>
      </c>
      <c r="AC3" s="63" t="s">
        <v>20</v>
      </c>
      <c r="AD3" s="66" t="s">
        <v>21</v>
      </c>
      <c r="AE3" s="90" t="s">
        <v>27</v>
      </c>
    </row>
    <row r="4" spans="1:31" ht="38.25" customHeight="1" thickBot="1">
      <c r="A4" s="75"/>
      <c r="B4" s="75"/>
      <c r="C4" s="91"/>
      <c r="D4" s="75"/>
      <c r="E4" s="75" t="s">
        <v>7</v>
      </c>
      <c r="F4" s="75" t="s">
        <v>8</v>
      </c>
      <c r="G4" s="75" t="s">
        <v>9</v>
      </c>
      <c r="H4" s="75" t="s">
        <v>7</v>
      </c>
      <c r="I4" s="75" t="s">
        <v>8</v>
      </c>
      <c r="J4" s="75" t="s">
        <v>9</v>
      </c>
      <c r="K4" s="63" t="s">
        <v>10</v>
      </c>
      <c r="L4" s="74" t="s">
        <v>11</v>
      </c>
      <c r="M4" s="70"/>
      <c r="N4" s="63" t="s">
        <v>12</v>
      </c>
      <c r="O4" s="63" t="s">
        <v>13</v>
      </c>
      <c r="P4" s="72" t="s">
        <v>14</v>
      </c>
      <c r="Q4" s="73"/>
      <c r="R4" s="73"/>
      <c r="S4" s="73"/>
      <c r="T4" s="73"/>
      <c r="U4" s="58"/>
      <c r="V4" s="63" t="s">
        <v>15</v>
      </c>
      <c r="W4" s="63" t="s">
        <v>32</v>
      </c>
      <c r="X4" s="28" t="s">
        <v>34</v>
      </c>
      <c r="Y4" s="91"/>
      <c r="Z4" s="30" t="s">
        <v>29</v>
      </c>
      <c r="AA4" s="9" t="s">
        <v>30</v>
      </c>
      <c r="AB4" s="76"/>
      <c r="AC4" s="91"/>
      <c r="AD4" s="93"/>
      <c r="AE4" s="90"/>
    </row>
    <row r="5" spans="1:32" ht="42.75" thickBot="1">
      <c r="A5" s="71"/>
      <c r="B5" s="71"/>
      <c r="C5" s="92"/>
      <c r="D5" s="71"/>
      <c r="E5" s="71"/>
      <c r="F5" s="71"/>
      <c r="G5" s="71"/>
      <c r="H5" s="71"/>
      <c r="I5" s="71"/>
      <c r="J5" s="71"/>
      <c r="K5" s="71"/>
      <c r="L5" s="2" t="s">
        <v>16</v>
      </c>
      <c r="M5" s="2" t="s">
        <v>17</v>
      </c>
      <c r="N5" s="71"/>
      <c r="O5" s="71"/>
      <c r="P5" s="9" t="s">
        <v>18</v>
      </c>
      <c r="Q5" s="5" t="s">
        <v>19</v>
      </c>
      <c r="R5" s="9">
        <v>1.1</v>
      </c>
      <c r="S5" s="5">
        <v>1.2</v>
      </c>
      <c r="T5" s="5">
        <v>2.1</v>
      </c>
      <c r="U5" s="5">
        <v>2.2</v>
      </c>
      <c r="V5" s="71"/>
      <c r="W5" s="71"/>
      <c r="X5" s="29" t="s">
        <v>23</v>
      </c>
      <c r="Y5" s="4" t="s">
        <v>26</v>
      </c>
      <c r="Z5" s="4">
        <v>1.5</v>
      </c>
      <c r="AA5" s="9" t="s">
        <v>24</v>
      </c>
      <c r="AB5" s="77"/>
      <c r="AC5" s="92"/>
      <c r="AD5" s="94"/>
      <c r="AE5" s="90"/>
      <c r="AF5" s="101" t="s">
        <v>40</v>
      </c>
    </row>
    <row r="6" spans="1:32" ht="21.75" thickBot="1">
      <c r="A6" s="4">
        <v>1</v>
      </c>
      <c r="B6" s="1">
        <v>206161</v>
      </c>
      <c r="C6" s="1">
        <v>801</v>
      </c>
      <c r="D6" s="1">
        <v>3</v>
      </c>
      <c r="E6" s="2"/>
      <c r="F6" s="2"/>
      <c r="G6" s="100" t="s">
        <v>39</v>
      </c>
      <c r="H6" s="2"/>
      <c r="I6" s="2"/>
      <c r="J6" s="2"/>
      <c r="K6" s="100" t="s">
        <v>39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1">
        <v>30</v>
      </c>
      <c r="Y6" s="1">
        <f>135/2</f>
        <v>67.5</v>
      </c>
      <c r="Z6" s="1">
        <v>1.5</v>
      </c>
      <c r="AA6" s="15">
        <f>IF(X6&gt;50,MIN(1+(0.0066*(X6-50)),2),1)</f>
        <v>1</v>
      </c>
      <c r="AB6" s="15">
        <f>Y6*Z6*AA6</f>
        <v>101.25</v>
      </c>
      <c r="AC6" s="1">
        <v>160</v>
      </c>
      <c r="AD6" s="32">
        <f>AB6</f>
        <v>101.25</v>
      </c>
      <c r="AE6" s="34">
        <f>AC6*AD6</f>
        <v>16200</v>
      </c>
      <c r="AF6" s="101" t="s">
        <v>50</v>
      </c>
    </row>
    <row r="7" spans="1:32" ht="21.75" thickBot="1">
      <c r="A7" s="4">
        <v>2</v>
      </c>
      <c r="B7" s="1">
        <v>206161</v>
      </c>
      <c r="C7" s="1">
        <v>802</v>
      </c>
      <c r="D7" s="1">
        <v>3</v>
      </c>
      <c r="E7" s="2"/>
      <c r="F7" s="2"/>
      <c r="G7" s="100" t="s">
        <v>39</v>
      </c>
      <c r="H7" s="2"/>
      <c r="I7" s="2"/>
      <c r="J7" s="2"/>
      <c r="K7" s="100" t="s">
        <v>39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1">
        <v>60</v>
      </c>
      <c r="Y7" s="1">
        <f>135/2</f>
        <v>67.5</v>
      </c>
      <c r="Z7" s="1">
        <v>1.5</v>
      </c>
      <c r="AA7" s="15">
        <f aca="true" t="shared" si="0" ref="AA7:AA12">IF(X7&gt;50,MIN(1+(0.0066*(X7-50)),2),1)</f>
        <v>1.066</v>
      </c>
      <c r="AB7" s="15">
        <f>Y7*Z7*AA7</f>
        <v>107.9325</v>
      </c>
      <c r="AC7" s="1">
        <v>160</v>
      </c>
      <c r="AD7" s="32">
        <f>AB7</f>
        <v>107.9325</v>
      </c>
      <c r="AE7" s="34">
        <f>AC7*AD7</f>
        <v>17269.2</v>
      </c>
      <c r="AF7" s="101" t="s">
        <v>51</v>
      </c>
    </row>
    <row r="8" spans="1:31" ht="21.75" thickBot="1">
      <c r="A8" s="4">
        <v>3</v>
      </c>
      <c r="B8" s="1">
        <v>206161</v>
      </c>
      <c r="C8" s="1">
        <v>701</v>
      </c>
      <c r="D8" s="1">
        <v>3</v>
      </c>
      <c r="E8" s="2"/>
      <c r="F8" s="100" t="s">
        <v>39</v>
      </c>
      <c r="G8" s="2"/>
      <c r="H8" s="2"/>
      <c r="I8" s="2"/>
      <c r="J8" s="2"/>
      <c r="K8" s="100" t="s">
        <v>39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1">
        <v>60</v>
      </c>
      <c r="Y8" s="1">
        <v>135</v>
      </c>
      <c r="Z8" s="1">
        <v>1.5</v>
      </c>
      <c r="AA8" s="15">
        <f t="shared" si="0"/>
        <v>1.066</v>
      </c>
      <c r="AB8" s="15">
        <f>Y8*Z8*AA8</f>
        <v>215.865</v>
      </c>
      <c r="AC8" s="1">
        <v>120</v>
      </c>
      <c r="AD8" s="32">
        <f>AB22-AD6-AD7</f>
        <v>83.3175</v>
      </c>
      <c r="AE8" s="34">
        <f>AC8*AD8</f>
        <v>9998.099999999999</v>
      </c>
    </row>
    <row r="9" spans="1:31" ht="21.75" thickBot="1">
      <c r="A9" s="17">
        <v>4</v>
      </c>
      <c r="B9" s="1">
        <v>206161</v>
      </c>
      <c r="C9" s="1">
        <v>1</v>
      </c>
      <c r="D9" s="1">
        <v>3</v>
      </c>
      <c r="E9" s="100" t="s">
        <v>39</v>
      </c>
      <c r="F9" s="1"/>
      <c r="G9" s="1"/>
      <c r="H9" s="1"/>
      <c r="I9" s="1"/>
      <c r="J9" s="1"/>
      <c r="K9" s="100" t="s">
        <v>39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>
        <v>210</v>
      </c>
      <c r="Y9" s="1">
        <v>135</v>
      </c>
      <c r="Z9" s="1">
        <v>1</v>
      </c>
      <c r="AA9" s="15">
        <f t="shared" si="0"/>
        <v>2</v>
      </c>
      <c r="AB9" s="15">
        <f>Y9*Z9*AA9</f>
        <v>270</v>
      </c>
      <c r="AC9" s="1">
        <v>60</v>
      </c>
      <c r="AD9" s="33"/>
      <c r="AE9" s="34"/>
    </row>
    <row r="10" spans="1:32" ht="21.75" thickBot="1">
      <c r="A10" s="17">
        <v>5</v>
      </c>
      <c r="B10" s="1">
        <v>206161</v>
      </c>
      <c r="C10" s="1">
        <v>2</v>
      </c>
      <c r="D10" s="1">
        <v>3</v>
      </c>
      <c r="E10" s="100" t="s">
        <v>39</v>
      </c>
      <c r="F10" s="1"/>
      <c r="G10" s="1"/>
      <c r="H10" s="1"/>
      <c r="I10" s="1"/>
      <c r="J10" s="1"/>
      <c r="K10" s="100" t="s">
        <v>39</v>
      </c>
      <c r="L10" s="1"/>
      <c r="M10" s="7"/>
      <c r="N10" s="1"/>
      <c r="O10" s="1"/>
      <c r="P10" s="1"/>
      <c r="Q10" s="1"/>
      <c r="R10" s="1"/>
      <c r="S10" s="1"/>
      <c r="T10" s="1"/>
      <c r="U10" s="1"/>
      <c r="V10" s="1"/>
      <c r="W10" s="1"/>
      <c r="X10" s="1">
        <v>30</v>
      </c>
      <c r="Y10" s="1">
        <f>135/2</f>
        <v>67.5</v>
      </c>
      <c r="Z10" s="1">
        <v>1</v>
      </c>
      <c r="AA10" s="15">
        <f t="shared" si="0"/>
        <v>1</v>
      </c>
      <c r="AB10" s="15">
        <f>Y10*Z10*AA10</f>
        <v>67.5</v>
      </c>
      <c r="AC10" s="1">
        <v>60</v>
      </c>
      <c r="AD10" s="33"/>
      <c r="AE10" s="34"/>
      <c r="AF10" s="101" t="s">
        <v>50</v>
      </c>
    </row>
    <row r="11" spans="1:32" ht="21.75" thickBot="1">
      <c r="A11" s="17">
        <v>6</v>
      </c>
      <c r="B11" s="1">
        <v>206254</v>
      </c>
      <c r="C11" s="1">
        <v>1</v>
      </c>
      <c r="D11" s="1">
        <v>3</v>
      </c>
      <c r="E11" s="1"/>
      <c r="F11" s="1"/>
      <c r="G11" s="1"/>
      <c r="H11" s="7"/>
      <c r="I11" s="1"/>
      <c r="J11" s="1"/>
      <c r="K11" s="100" t="s">
        <v>39</v>
      </c>
      <c r="L11" s="100" t="s">
        <v>39</v>
      </c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>
        <v>50</v>
      </c>
      <c r="Y11" s="1">
        <f>8*45/3</f>
        <v>120</v>
      </c>
      <c r="Z11" s="1">
        <v>1</v>
      </c>
      <c r="AA11" s="15">
        <f t="shared" si="0"/>
        <v>1</v>
      </c>
      <c r="AB11" s="15">
        <f>Y11*Z11*AA11</f>
        <v>120</v>
      </c>
      <c r="AC11" s="1">
        <v>60</v>
      </c>
      <c r="AD11" s="33"/>
      <c r="AE11" s="34"/>
      <c r="AF11" s="101" t="s">
        <v>44</v>
      </c>
    </row>
    <row r="12" spans="1:31" ht="21.75" thickBot="1">
      <c r="A12" s="9">
        <v>7</v>
      </c>
      <c r="B12" s="1">
        <v>206390</v>
      </c>
      <c r="C12" s="1">
        <v>1</v>
      </c>
      <c r="D12" s="1">
        <v>1</v>
      </c>
      <c r="E12" s="100" t="s">
        <v>39</v>
      </c>
      <c r="F12" s="1"/>
      <c r="G12" s="1"/>
      <c r="H12" s="1"/>
      <c r="I12" s="1"/>
      <c r="J12" s="1"/>
      <c r="K12" s="1"/>
      <c r="L12" s="1"/>
      <c r="M12" s="1"/>
      <c r="N12" s="100" t="s">
        <v>39</v>
      </c>
      <c r="O12" s="1"/>
      <c r="P12" s="1"/>
      <c r="Q12" s="1"/>
      <c r="R12" s="1"/>
      <c r="S12" s="1"/>
      <c r="T12" s="1"/>
      <c r="U12" s="1"/>
      <c r="V12" s="1"/>
      <c r="W12" s="1"/>
      <c r="X12" s="1">
        <v>4</v>
      </c>
      <c r="Y12" s="1">
        <v>15</v>
      </c>
      <c r="Z12" s="1">
        <v>1</v>
      </c>
      <c r="AA12" s="15">
        <f t="shared" si="0"/>
        <v>1</v>
      </c>
      <c r="AB12" s="15">
        <f>Y12*Z12*AA12</f>
        <v>15</v>
      </c>
      <c r="AC12" s="1">
        <v>60</v>
      </c>
      <c r="AD12" s="33"/>
      <c r="AE12" s="34"/>
    </row>
    <row r="13" spans="1:31" s="25" customFormat="1" ht="21">
      <c r="A13" s="53">
        <v>8</v>
      </c>
      <c r="B13" s="24">
        <v>206499</v>
      </c>
      <c r="C13" s="21">
        <v>1</v>
      </c>
      <c r="D13" s="21">
        <v>3</v>
      </c>
      <c r="E13" s="41"/>
      <c r="F13" s="21"/>
      <c r="G13" s="21"/>
      <c r="H13" s="21"/>
      <c r="I13" s="21"/>
      <c r="J13" s="21"/>
      <c r="K13" s="21"/>
      <c r="L13" s="21"/>
      <c r="M13" s="21"/>
      <c r="N13" s="21"/>
      <c r="O13" s="102" t="s">
        <v>39</v>
      </c>
      <c r="P13" s="41"/>
      <c r="Q13" s="41"/>
      <c r="R13" s="21"/>
      <c r="S13" s="21"/>
      <c r="T13" s="21"/>
      <c r="U13" s="21"/>
      <c r="V13" s="21"/>
      <c r="W13" s="21"/>
      <c r="X13" s="21">
        <v>2</v>
      </c>
      <c r="Y13" s="21">
        <v>45</v>
      </c>
      <c r="Z13" s="21">
        <v>1</v>
      </c>
      <c r="AA13" s="48">
        <f>IF(X12&gt;50,MIN(1+(0.0066*(X14-50)),2),1)</f>
        <v>1</v>
      </c>
      <c r="AB13" s="48">
        <f>Y13*Z13*AA13*X13</f>
        <v>90</v>
      </c>
      <c r="AC13" s="21">
        <v>60</v>
      </c>
      <c r="AD13" s="45"/>
      <c r="AE13" s="47"/>
    </row>
    <row r="14" spans="1:31" s="25" customFormat="1" ht="21.75" thickBot="1">
      <c r="A14" s="54"/>
      <c r="B14" s="26" t="s">
        <v>48</v>
      </c>
      <c r="C14" s="35"/>
      <c r="D14" s="22"/>
      <c r="E14" s="52"/>
      <c r="F14" s="22"/>
      <c r="G14" s="22"/>
      <c r="H14" s="22"/>
      <c r="I14" s="22"/>
      <c r="J14" s="22"/>
      <c r="K14" s="22"/>
      <c r="L14" s="22"/>
      <c r="M14" s="22"/>
      <c r="N14" s="22"/>
      <c r="O14" s="52"/>
      <c r="P14" s="35"/>
      <c r="Q14" s="35"/>
      <c r="R14" s="22"/>
      <c r="S14" s="35"/>
      <c r="T14" s="35"/>
      <c r="U14" s="22"/>
      <c r="V14" s="22"/>
      <c r="W14" s="22"/>
      <c r="X14" s="22"/>
      <c r="Y14" s="35"/>
      <c r="Z14" s="35"/>
      <c r="AA14" s="49"/>
      <c r="AB14" s="49"/>
      <c r="AC14" s="35"/>
      <c r="AD14" s="46"/>
      <c r="AE14" s="47"/>
    </row>
    <row r="15" spans="1:31" ht="21.75" thickBot="1">
      <c r="A15" s="3">
        <v>9</v>
      </c>
      <c r="B15" s="10">
        <v>206791</v>
      </c>
      <c r="C15" s="20">
        <v>1</v>
      </c>
      <c r="D15" s="18">
        <v>1</v>
      </c>
      <c r="E15" s="7"/>
      <c r="F15" s="18"/>
      <c r="G15" s="18"/>
      <c r="H15" s="7"/>
      <c r="I15" s="18"/>
      <c r="J15" s="18"/>
      <c r="K15" s="18"/>
      <c r="L15" s="18"/>
      <c r="M15" s="18"/>
      <c r="N15" s="100" t="s">
        <v>39</v>
      </c>
      <c r="O15" s="19"/>
      <c r="P15" s="6"/>
      <c r="Q15" s="6"/>
      <c r="R15" s="18"/>
      <c r="S15" s="6"/>
      <c r="T15" s="6"/>
      <c r="U15" s="18"/>
      <c r="V15" s="18"/>
      <c r="W15" s="18"/>
      <c r="X15" s="18">
        <v>7</v>
      </c>
      <c r="Y15" s="18">
        <v>22.5</v>
      </c>
      <c r="Z15" s="18">
        <v>1</v>
      </c>
      <c r="AA15" s="23">
        <f>IF(X12&gt;50,MIN(1+(0.0066*(X14-50)),2),1)</f>
        <v>1</v>
      </c>
      <c r="AB15" s="15">
        <f>Y15*Z15*AA15</f>
        <v>22.5</v>
      </c>
      <c r="AC15" s="1">
        <v>60</v>
      </c>
      <c r="AD15" s="33"/>
      <c r="AE15" s="34"/>
    </row>
    <row r="16" spans="1:32" s="25" customFormat="1" ht="21">
      <c r="A16" s="53">
        <v>10</v>
      </c>
      <c r="B16" s="24">
        <v>206799</v>
      </c>
      <c r="C16" s="21">
        <v>1</v>
      </c>
      <c r="D16" s="21">
        <v>12</v>
      </c>
      <c r="E16" s="21"/>
      <c r="F16" s="21"/>
      <c r="G16" s="21"/>
      <c r="H16" s="41"/>
      <c r="I16" s="21"/>
      <c r="J16" s="21"/>
      <c r="K16" s="21"/>
      <c r="L16" s="21"/>
      <c r="M16" s="21"/>
      <c r="N16" s="21"/>
      <c r="O16" s="21"/>
      <c r="P16" s="102"/>
      <c r="Q16" s="102" t="s">
        <v>39</v>
      </c>
      <c r="R16" s="21"/>
      <c r="S16" s="21"/>
      <c r="T16" s="21"/>
      <c r="U16" s="41"/>
      <c r="V16" s="21"/>
      <c r="W16" s="21"/>
      <c r="X16" s="21">
        <v>2</v>
      </c>
      <c r="Y16" s="21">
        <v>67.5</v>
      </c>
      <c r="Z16" s="21">
        <v>1</v>
      </c>
      <c r="AA16" s="48">
        <f>IF(X15&gt;50,MIN(1+(0.0066*(X17-50)),2),1)</f>
        <v>1</v>
      </c>
      <c r="AB16" s="48">
        <f>Y16*Z16*AA16*X16</f>
        <v>135</v>
      </c>
      <c r="AC16" s="21">
        <v>60</v>
      </c>
      <c r="AD16" s="45"/>
      <c r="AE16" s="47"/>
      <c r="AF16" s="105" t="s">
        <v>47</v>
      </c>
    </row>
    <row r="17" spans="1:31" s="25" customFormat="1" ht="21.75" thickBot="1">
      <c r="A17" s="54"/>
      <c r="B17" s="24" t="s">
        <v>48</v>
      </c>
      <c r="C17" s="35"/>
      <c r="D17" s="22"/>
      <c r="E17" s="22"/>
      <c r="F17" s="22"/>
      <c r="G17" s="22"/>
      <c r="H17" s="52"/>
      <c r="I17" s="22"/>
      <c r="J17" s="22"/>
      <c r="K17" s="22"/>
      <c r="L17" s="22"/>
      <c r="M17" s="22"/>
      <c r="N17" s="22"/>
      <c r="O17" s="22"/>
      <c r="P17" s="52"/>
      <c r="Q17" s="35"/>
      <c r="R17" s="22"/>
      <c r="S17" s="35"/>
      <c r="T17" s="35"/>
      <c r="U17" s="52"/>
      <c r="V17" s="22"/>
      <c r="W17" s="22"/>
      <c r="X17" s="22"/>
      <c r="Y17" s="35"/>
      <c r="Z17" s="35"/>
      <c r="AA17" s="49"/>
      <c r="AB17" s="49"/>
      <c r="AC17" s="35"/>
      <c r="AD17" s="46"/>
      <c r="AE17" s="47"/>
    </row>
    <row r="18" spans="1:32" s="25" customFormat="1" ht="21">
      <c r="A18" s="36">
        <v>11</v>
      </c>
      <c r="B18" s="21">
        <v>206899</v>
      </c>
      <c r="C18" s="43">
        <v>1</v>
      </c>
      <c r="D18" s="21">
        <v>48</v>
      </c>
      <c r="E18" s="21"/>
      <c r="F18" s="21"/>
      <c r="G18" s="42"/>
      <c r="H18" s="41"/>
      <c r="I18" s="21"/>
      <c r="J18" s="41"/>
      <c r="K18" s="21"/>
      <c r="L18" s="21"/>
      <c r="M18" s="21"/>
      <c r="N18" s="21"/>
      <c r="O18" s="21"/>
      <c r="P18" s="40"/>
      <c r="Q18" s="40"/>
      <c r="R18" s="41"/>
      <c r="S18" s="102" t="s">
        <v>39</v>
      </c>
      <c r="T18" s="40"/>
      <c r="U18" s="41"/>
      <c r="V18" s="21"/>
      <c r="W18" s="21"/>
      <c r="X18" s="21">
        <v>2</v>
      </c>
      <c r="Y18" s="21">
        <v>67.5</v>
      </c>
      <c r="Z18" s="21">
        <v>0.7</v>
      </c>
      <c r="AA18" s="48">
        <f>IF(X17&gt;50,MIN(1+(0.0066*(X19-50)),2),1)</f>
        <v>1</v>
      </c>
      <c r="AB18" s="48">
        <f>Y18*Z18*AA18*X18</f>
        <v>94.5</v>
      </c>
      <c r="AC18" s="21">
        <v>60</v>
      </c>
      <c r="AD18" s="45"/>
      <c r="AE18" s="47"/>
      <c r="AF18" s="105" t="s">
        <v>47</v>
      </c>
    </row>
    <row r="19" spans="1:31" s="25" customFormat="1" ht="24" customHeight="1" thickBot="1">
      <c r="A19" s="37"/>
      <c r="B19" s="22" t="s">
        <v>48</v>
      </c>
      <c r="C19" s="44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5"/>
      <c r="Z19" s="39"/>
      <c r="AA19" s="49"/>
      <c r="AB19" s="49"/>
      <c r="AC19" s="39"/>
      <c r="AD19" s="50"/>
      <c r="AE19" s="51"/>
    </row>
    <row r="20" spans="1:31" ht="21.75" thickBot="1">
      <c r="A20" s="81" t="s">
        <v>41</v>
      </c>
      <c r="B20" s="82"/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3"/>
      <c r="X20" s="85" t="s">
        <v>28</v>
      </c>
      <c r="Y20" s="86"/>
      <c r="Z20" s="86"/>
      <c r="AA20" s="87"/>
      <c r="AB20" s="14">
        <f>SUM(AB6:AB19)</f>
        <v>1239.5475000000001</v>
      </c>
      <c r="AC20" s="2" t="s">
        <v>28</v>
      </c>
      <c r="AD20" s="14">
        <f>SUM(AD6:AD19)</f>
        <v>292.5</v>
      </c>
      <c r="AE20" s="14">
        <f>SUM(AE6:AE19)</f>
        <v>43467.299999999996</v>
      </c>
    </row>
    <row r="21" spans="1:31" ht="21.75" customHeight="1" thickBot="1">
      <c r="A21" s="81" t="s">
        <v>45</v>
      </c>
      <c r="B21" s="84"/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4"/>
      <c r="S21" s="84"/>
      <c r="T21" s="84"/>
      <c r="U21" s="84"/>
      <c r="V21" s="84"/>
      <c r="W21" s="84"/>
      <c r="X21" s="72" t="s">
        <v>42</v>
      </c>
      <c r="Y21" s="88"/>
      <c r="Z21" s="88"/>
      <c r="AA21" s="89"/>
      <c r="AB21" s="103">
        <f>AB20-382.5</f>
        <v>857.0475000000001</v>
      </c>
      <c r="AC21" s="63"/>
      <c r="AD21" s="66"/>
      <c r="AE21" s="56"/>
    </row>
    <row r="22" spans="1:31" ht="21" customHeight="1" thickBot="1">
      <c r="A22" s="97" t="s">
        <v>46</v>
      </c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98"/>
      <c r="S22" s="98"/>
      <c r="T22" s="98"/>
      <c r="U22" s="98"/>
      <c r="V22" s="98"/>
      <c r="W22" s="99"/>
      <c r="X22" s="78" t="s">
        <v>43</v>
      </c>
      <c r="Y22" s="79"/>
      <c r="Z22" s="79"/>
      <c r="AA22" s="80"/>
      <c r="AB22" s="104">
        <v>292.5</v>
      </c>
      <c r="AC22" s="64"/>
      <c r="AD22" s="67"/>
      <c r="AE22" s="56"/>
    </row>
    <row r="23" spans="1:31" ht="21.75" thickBot="1">
      <c r="A23" s="11"/>
      <c r="B23" s="12"/>
      <c r="C23" s="12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59" t="s">
        <v>37</v>
      </c>
      <c r="Y23" s="60"/>
      <c r="Z23" s="60"/>
      <c r="AA23" s="61"/>
      <c r="AB23" s="55"/>
      <c r="AC23" s="65"/>
      <c r="AD23" s="68"/>
      <c r="AE23" s="56"/>
    </row>
    <row r="25" spans="1:23" ht="12.75">
      <c r="A25" s="96" t="s">
        <v>38</v>
      </c>
      <c r="B25" s="96"/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96"/>
    </row>
  </sheetData>
  <sheetProtection/>
  <mergeCells count="38">
    <mergeCell ref="E3:G3"/>
    <mergeCell ref="H3:J3"/>
    <mergeCell ref="A1:AE1"/>
    <mergeCell ref="A25:W25"/>
    <mergeCell ref="A22:W22"/>
    <mergeCell ref="AE3:AE5"/>
    <mergeCell ref="C3:C5"/>
    <mergeCell ref="Y3:Y4"/>
    <mergeCell ref="AD3:AD5"/>
    <mergeCell ref="AC3:AC5"/>
    <mergeCell ref="X22:AA22"/>
    <mergeCell ref="A20:W20"/>
    <mergeCell ref="A21:W21"/>
    <mergeCell ref="X20:AA20"/>
    <mergeCell ref="X21:AA21"/>
    <mergeCell ref="A3:A5"/>
    <mergeCell ref="B3:B5"/>
    <mergeCell ref="D3:D5"/>
    <mergeCell ref="AB3:AB5"/>
    <mergeCell ref="E4:E5"/>
    <mergeCell ref="F4:F5"/>
    <mergeCell ref="G4:G5"/>
    <mergeCell ref="H4:H5"/>
    <mergeCell ref="I4:I5"/>
    <mergeCell ref="J4:J5"/>
    <mergeCell ref="K3:W3"/>
    <mergeCell ref="O4:O5"/>
    <mergeCell ref="V4:V5"/>
    <mergeCell ref="W4:W5"/>
    <mergeCell ref="P4:U4"/>
    <mergeCell ref="K4:K5"/>
    <mergeCell ref="L4:M4"/>
    <mergeCell ref="N4:N5"/>
    <mergeCell ref="AE21:AE23"/>
    <mergeCell ref="Z3:AA3"/>
    <mergeCell ref="X23:AA23"/>
    <mergeCell ref="AC21:AC23"/>
    <mergeCell ref="AD21:AD23"/>
  </mergeCells>
  <printOptions/>
  <pageMargins left="0.36" right="0.2" top="0.36" bottom="0.44" header="0.24" footer="0.3"/>
  <pageSetup horizontalDpi="300" verticalDpi="3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</dc:creator>
  <cp:keywords/>
  <dc:description/>
  <cp:lastModifiedBy>VAIO X</cp:lastModifiedBy>
  <cp:lastPrinted>2010-08-22T16:34:29Z</cp:lastPrinted>
  <dcterms:created xsi:type="dcterms:W3CDTF">2010-03-16T18:09:47Z</dcterms:created>
  <dcterms:modified xsi:type="dcterms:W3CDTF">2010-08-25T03:05:57Z</dcterms:modified>
  <cp:category/>
  <cp:version/>
  <cp:contentType/>
  <cp:contentStatus/>
</cp:coreProperties>
</file>